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<sst xmlns="http://schemas.openxmlformats.org/spreadsheetml/2006/main" count="73" uniqueCount="69">
  <si>
    <t>Результаты опроса «Отношение к природным пожарам» (апрель 2019 г.)</t>
  </si>
  <si>
    <t>Опрос проводится на территории:</t>
  </si>
  <si>
    <t>Орехово-Зуевского лесничества</t>
  </si>
  <si>
    <t>1-4 класс</t>
  </si>
  <si>
    <t>5-9 класс</t>
  </si>
  <si>
    <t>10-11 класс</t>
  </si>
  <si>
    <t xml:space="preserve">студент </t>
  </si>
  <si>
    <t>работающий</t>
  </si>
  <si>
    <t>пенсионер</t>
  </si>
  <si>
    <t>2. Что, на ваш взгляд, может являться главной угрозой для российских лесов?</t>
  </si>
  <si>
    <t>1) Лесные пожары, гибель лесов от огня</t>
  </si>
  <si>
    <t>2) Гибель лесов от болезней и вредителей</t>
  </si>
  <si>
    <t>3) Вредные последствия изменения климата</t>
  </si>
  <si>
    <t>4) Незаконные (неразрешённые) рубки</t>
  </si>
  <si>
    <t>5) Законные, но бесхозяйственные рубки</t>
  </si>
  <si>
    <t>6) Застройка лесных земель</t>
  </si>
  <si>
    <t>7) Свалки мусора, загрязнение лесов</t>
  </si>
  <si>
    <t>8) Экспансия иностранных лесозаготовителей</t>
  </si>
  <si>
    <t>9) Потеря самых ценных диких лесов</t>
  </si>
  <si>
    <t>10) Принятие некомпетентных решений государством и бизнесом</t>
  </si>
  <si>
    <t xml:space="preserve">3. На Ваш взгляд, каковы основные причины лесных пожаров? </t>
  </si>
  <si>
    <t>1) Самовозгорание - из-за солнца и жаркой погоды</t>
  </si>
  <si>
    <t>2) Удар молнии</t>
  </si>
  <si>
    <t>3) Поджоги - люди специально поджигают, чтобы скрыть незаконные рубки</t>
  </si>
  <si>
    <t>4) Неаккуратное обращение с огнем, случайность – не затушенные туристические костры / выброшенные окурки и т.д.</t>
  </si>
  <si>
    <t>5) Пал травы - избавление от сухой травы с помощью огня</t>
  </si>
  <si>
    <t>6) Другое: ________</t>
  </si>
  <si>
    <t xml:space="preserve">4. Одни из самых опасных природных пожаров происходят на осушенных торфяных болотах. На Ваш взгляд, каковы причины возгорания торфяников? </t>
  </si>
  <si>
    <t>1) Самовозгорание - торф разогревается и загорается сам</t>
  </si>
  <si>
    <t>2) Лесные пожары – огонь, перекидывающийся на торф от лесных пожаров</t>
  </si>
  <si>
    <t>3) Разогретые глушители автомобилей</t>
  </si>
  <si>
    <t>4) Неаккуратное обращение с огнем, случайность – не затушенные туристические костры / выброшенные окурки и т. д.</t>
  </si>
  <si>
    <t>9) Затрудняюсь ответить</t>
  </si>
  <si>
    <t xml:space="preserve">5. Ещё один вид природных пожаров - травяные. На Ваш взгляд, каковы причины возгорания травы? </t>
  </si>
  <si>
    <t>2) Поджог - люди поджигают, чтобы не косить на участке прошлогоднюю сухую траву</t>
  </si>
  <si>
    <t>3) Поджог - хулиганы поджигают из баловства</t>
  </si>
  <si>
    <t>3) Неаккуратное обращение с огнем, случайность – не затушенные туристические костры / выброшенные окурки и т.д</t>
  </si>
  <si>
    <t>4) Другое: ________</t>
  </si>
  <si>
    <t xml:space="preserve">6. Как Вы поступите, если заметите огонь или дым на природе? </t>
  </si>
  <si>
    <t>1) Постараюсь уйти в безопасное место</t>
  </si>
  <si>
    <t>2) Позвоню и сообщу пожарным</t>
  </si>
  <si>
    <t>3) Постараюсь приблизиться и посмотреть, что именно горит</t>
  </si>
  <si>
    <t>4) Попробую потушить самостоятельно</t>
  </si>
  <si>
    <t>5) Дождусь пожарных, чтобы показать им дорогу</t>
  </si>
  <si>
    <t>6) Помогу пожарным потушить</t>
  </si>
  <si>
    <t>7) Ничего не сделаю, продолжу заниматься своими делами</t>
  </si>
  <si>
    <t xml:space="preserve">7. Знаете ли Вы куда звонить, чтобы сообщить о природном пожаре? Если да, то укажите, пожалуйста, номер или название организации. </t>
  </si>
  <si>
    <t>01, 112</t>
  </si>
  <si>
    <t>2) Затрудняюсь ответить</t>
  </si>
  <si>
    <t>8. Изменилось ли ваше отношение к проблеме природных пожаров по сравнению с прошлым годом?</t>
  </si>
  <si>
    <t>1) Да, в этом году я узнал больше о проблеме</t>
  </si>
  <si>
    <t xml:space="preserve">2) Да, я узнал больше о проблеме и стал больше внимания уделять своему поведению / поведению своих детей </t>
  </si>
  <si>
    <t>3) Нет, мое отношение не изменилось</t>
  </si>
  <si>
    <t>4) Затрудняюсь ответить</t>
  </si>
  <si>
    <t xml:space="preserve">9. Есть ряд простых действий, которые может делать каждый, чтобы снизить число природных пожаров. Отметьте то, что справедливо для вас </t>
  </si>
  <si>
    <t>1) Мне случалось вызывать пожарных, когда я видел огонь на обочине, в поле или в лесу</t>
  </si>
  <si>
    <t>2) У нас в машине есть пепельница для окурков</t>
  </si>
  <si>
    <t xml:space="preserve">3) Я знаю, как правильно потушить костёр </t>
  </si>
  <si>
    <t>4) У нас в семье не сжигают траву и листья во время уборки садового или  дачного участка</t>
  </si>
  <si>
    <t>5) Я рассказываю соседям и друзьям о вреде поджогов травы</t>
  </si>
  <si>
    <t>6) Я организовал опашку вокруг своей деревни</t>
  </si>
  <si>
    <t>7) Затрудняюсь ответить</t>
  </si>
  <si>
    <t>10. Как Вы считаете, изменилась ли ситуация с пожарами на природных территориях в Вашем регионе за последние 2 года?</t>
  </si>
  <si>
    <t>1) Не изменилась</t>
  </si>
  <si>
    <t>2) Изменилась: пожаров стало меньше</t>
  </si>
  <si>
    <t>3) Изменилась: пожаров стало больше</t>
  </si>
  <si>
    <t>4) Число пожаров не изменилось, но пожарные стали быстрее приезжать, поэтому площади пожаров сократились</t>
  </si>
  <si>
    <t>5) Число пожаров не изменилось, но пожарные стали медленнее приезжать, поэтому площади пожаров увеличились</t>
  </si>
  <si>
    <t>6) Другое _________________________________________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</si>
</sst>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2" fillId="0" borderId="0" xfId="0" applyFont="1" applyBorder="1" applyAlignment="1">
      <alignment horizontal="left"/>
    </xf>
    <xf numFmtId="164" fontId="1" fillId="2" borderId="0" xfId="0" applyFont="1" applyFill="1" applyBorder="1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left"/>
    </xf>
    <xf numFmtId="164" fontId="1" fillId="0" borderId="1" xfId="0" applyFont="1" applyBorder="1" applyAlignment="1">
      <alignment horizontal="center"/>
    </xf>
    <xf numFmtId="164" fontId="1" fillId="0" borderId="0" xfId="0" applyFont="1" applyAlignment="1">
      <alignment horizontal="left"/>
    </xf>
    <xf numFmtId="164" fontId="2" fillId="0" borderId="1" xfId="0" applyFont="1" applyBorder="1" applyAlignment="1">
      <alignment horizontal="left" wrapText="1"/>
    </xf>
    <xf numFmtId="164" fontId="1" fillId="0" borderId="1" xfId="0" applyFont="1" applyBorder="1" applyAlignment="1">
      <alignment horizontal="left" wrapText="1"/>
    </xf>
    <xf numFmtId="164" fontId="1" fillId="0" borderId="1" xfId="0" applyFont="1" applyBorder="1" applyAlignment="1">
      <alignment/>
    </xf>
    <xf numFmtId="164" fontId="1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Лист1!$C$7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Лист1!$B$11:$B$20</c:f>
              <c:strCache/>
            </c:strRef>
          </c:cat>
          <c:val>
            <c:numRef>
              <c:f>Лист1!$C$11:$C$20</c:f>
              <c:numCache/>
            </c:numRef>
          </c:val>
        </c:ser>
        <c:ser>
          <c:idx val="1"/>
          <c:order val="1"/>
          <c:tx>
            <c:strRef>
              <c:f>Лист1!$D$7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Лист1!$B$11:$B$20</c:f>
              <c:strCache/>
            </c:strRef>
          </c:cat>
          <c:val>
            <c:numRef>
              <c:f>Лист1!$D$11:$D$20</c:f>
              <c:numCache/>
            </c:numRef>
          </c:val>
        </c:ser>
        <c:ser>
          <c:idx val="2"/>
          <c:order val="2"/>
          <c:tx>
            <c:strRef>
              <c:f>Лист1!$G$7</c:f>
            </c:strRef>
          </c:tx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Лист1!$B$11:$B$20</c:f>
              <c:strCache/>
            </c:strRef>
          </c:cat>
          <c:val>
            <c:numRef>
              <c:f>Лист1!$G$11:$G$20</c:f>
              <c:numCache/>
            </c:numRef>
          </c:val>
        </c:ser>
        <c:overlap val="100"/>
        <c:gapWidth val="100"/>
        <c:axId val="37377856"/>
        <c:axId val="856385"/>
      </c:barChart>
      <c:dateAx>
        <c:axId val="37377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6385"/>
        <c:crossesAt val="0"/>
        <c:auto val="0"/>
        <c:noMultiLvlLbl val="0"/>
      </c:dateAx>
      <c:valAx>
        <c:axId val="85638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7785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10225"/>
          <c:w val="0.73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Лист1!$C$7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Лист1!$B$51:$B$57</c:f>
              <c:strCache/>
            </c:strRef>
          </c:cat>
          <c:val>
            <c:numRef>
              <c:f>Лист1!$C$51:$C$57</c:f>
              <c:numCache/>
            </c:numRef>
          </c:val>
        </c:ser>
        <c:ser>
          <c:idx val="1"/>
          <c:order val="1"/>
          <c:tx>
            <c:strRef>
              <c:f>Лист1!$D$7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Лист1!$B$51:$B$57</c:f>
              <c:strCache/>
            </c:strRef>
          </c:cat>
          <c:val>
            <c:numRef>
              <c:f>Лист1!$D$51:$D$57</c:f>
              <c:numCache/>
            </c:numRef>
          </c:val>
        </c:ser>
        <c:ser>
          <c:idx val="2"/>
          <c:order val="2"/>
          <c:tx>
            <c:strRef>
              <c:f>Лист1!$E$7</c:f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Лист1!$B$51:$B$57</c:f>
              <c:strCache/>
            </c:strRef>
          </c:cat>
          <c:val>
            <c:numRef>
              <c:f>Лист1!$E$51:$E$57</c:f>
              <c:numCache/>
            </c:numRef>
          </c:val>
        </c:ser>
        <c:ser>
          <c:idx val="3"/>
          <c:order val="3"/>
          <c:tx>
            <c:strRef>
              <c:f>Лист1!$G$7</c:f>
            </c:strRef>
          </c:tx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Лист1!$B$51:$B$57</c:f>
              <c:strCache/>
            </c:strRef>
          </c:cat>
          <c:val>
            <c:numRef>
              <c:f>Лист1!$G$51:$G$57</c:f>
              <c:numCache/>
            </c:numRef>
          </c:val>
        </c:ser>
        <c:gapWidth val="100"/>
        <c:axId val="7707466"/>
        <c:axId val="2258331"/>
      </c:barChart>
      <c:dateAx>
        <c:axId val="7707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8331"/>
        <c:crossesAt val="0"/>
        <c:auto val="0"/>
        <c:noMultiLvlLbl val="0"/>
      </c:dateAx>
      <c:valAx>
        <c:axId val="225833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0746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28575"/>
          <c:y val="0.029"/>
          <c:w val="0.41175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6</xdr:row>
      <xdr:rowOff>200025</xdr:rowOff>
    </xdr:from>
    <xdr:to>
      <xdr:col>18</xdr:col>
      <xdr:colOff>209550</xdr:colOff>
      <xdr:row>20</xdr:row>
      <xdr:rowOff>238125</xdr:rowOff>
    </xdr:to>
    <xdr:graphicFrame>
      <xdr:nvGraphicFramePr>
        <xdr:cNvPr id="1" name="Chart 1"/>
        <xdr:cNvGraphicFramePr/>
      </xdr:nvGraphicFramePr>
      <xdr:xfrm>
        <a:off x="11096625" y="1857375"/>
        <a:ext cx="713422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</xdr:colOff>
      <xdr:row>45</xdr:row>
      <xdr:rowOff>609600</xdr:rowOff>
    </xdr:from>
    <xdr:to>
      <xdr:col>18</xdr:col>
      <xdr:colOff>180975</xdr:colOff>
      <xdr:row>66</xdr:row>
      <xdr:rowOff>133350</xdr:rowOff>
    </xdr:to>
    <xdr:graphicFrame>
      <xdr:nvGraphicFramePr>
        <xdr:cNvPr id="2" name="Chart 2"/>
        <xdr:cNvGraphicFramePr/>
      </xdr:nvGraphicFramePr>
      <xdr:xfrm>
        <a:off x="11106150" y="18087975"/>
        <a:ext cx="7096125" cy="713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11"/>
  <sheetViews>
    <sheetView tabSelected="1" zoomScale="74" zoomScaleNormal="74" workbookViewId="0" topLeftCell="A58">
      <selection activeCell="I53" sqref="I53"/>
    </sheetView>
  </sheetViews>
  <sheetFormatPr defaultColWidth="12.57421875" defaultRowHeight="21.75" customHeight="1"/>
  <cols>
    <col min="1" max="1" width="8.00390625" style="1" customWidth="1"/>
    <col min="2" max="2" width="45.7109375" style="2" customWidth="1"/>
    <col min="3" max="3" width="17.28125" style="1" customWidth="1"/>
    <col min="4" max="4" width="16.8515625" style="1" customWidth="1"/>
    <col min="5" max="5" width="17.00390625" style="1" customWidth="1"/>
    <col min="6" max="6" width="16.8515625" style="1" customWidth="1"/>
    <col min="7" max="7" width="17.00390625" style="1" customWidth="1"/>
    <col min="8" max="8" width="15.8515625" style="1" customWidth="1"/>
    <col min="9" max="16384" width="11.57421875" style="1" customWidth="1"/>
  </cols>
  <sheetData>
    <row r="2" spans="2:8" ht="21.75" customHeight="1">
      <c r="B2" s="3" t="s">
        <v>0</v>
      </c>
      <c r="C2" s="3"/>
      <c r="D2" s="3"/>
      <c r="E2" s="3"/>
      <c r="F2" s="3"/>
      <c r="G2" s="3"/>
      <c r="H2" s="3"/>
    </row>
    <row r="4" spans="2:7" ht="21.75" customHeight="1">
      <c r="B4" s="2" t="s">
        <v>1</v>
      </c>
      <c r="C4" s="4" t="s">
        <v>2</v>
      </c>
      <c r="D4" s="4"/>
      <c r="E4" s="4"/>
      <c r="G4" s="5"/>
    </row>
    <row r="7" spans="2:8" ht="21.75" customHeight="1">
      <c r="B7" s="6"/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</row>
    <row r="8" s="5" customFormat="1" ht="21.75" customHeight="1">
      <c r="B8" s="8"/>
    </row>
    <row r="9" spans="2:8" ht="21.75" customHeight="1">
      <c r="B9" s="9" t="s">
        <v>9</v>
      </c>
      <c r="C9" s="9"/>
      <c r="D9" s="9"/>
      <c r="E9" s="9"/>
      <c r="F9" s="9"/>
      <c r="G9" s="9"/>
      <c r="H9" s="9"/>
    </row>
    <row r="10" s="5" customFormat="1" ht="21.75" customHeight="1">
      <c r="B10" s="8"/>
    </row>
    <row r="11" spans="2:8" ht="37.5" customHeight="1">
      <c r="B11" s="10" t="s">
        <v>10</v>
      </c>
      <c r="C11" s="11">
        <f>28+20+40</f>
        <v>88</v>
      </c>
      <c r="D11" s="11">
        <f>31+57+19+50</f>
        <v>157</v>
      </c>
      <c r="E11" s="11">
        <v>25</v>
      </c>
      <c r="F11" s="11"/>
      <c r="G11" s="11">
        <f>13+13+15</f>
        <v>41</v>
      </c>
      <c r="H11" s="11"/>
    </row>
    <row r="12" spans="2:8" ht="37.5" customHeight="1">
      <c r="B12" s="10" t="s">
        <v>11</v>
      </c>
      <c r="C12" s="11">
        <f>11+1+35</f>
        <v>47</v>
      </c>
      <c r="D12" s="11">
        <f>8+57+8+45</f>
        <v>118</v>
      </c>
      <c r="E12" s="11">
        <v>23</v>
      </c>
      <c r="F12" s="11"/>
      <c r="G12" s="11">
        <f>0+13+8</f>
        <v>21</v>
      </c>
      <c r="H12" s="11"/>
    </row>
    <row r="13" spans="2:8" ht="37.5" customHeight="1">
      <c r="B13" s="10" t="s">
        <v>12</v>
      </c>
      <c r="C13" s="11">
        <f>4+27</f>
        <v>31</v>
      </c>
      <c r="D13" s="11">
        <f>3+57+2+30</f>
        <v>92</v>
      </c>
      <c r="E13" s="11">
        <v>18</v>
      </c>
      <c r="F13" s="11"/>
      <c r="G13" s="11">
        <f>9+13+1</f>
        <v>23</v>
      </c>
      <c r="H13" s="11"/>
    </row>
    <row r="14" spans="2:8" ht="21.75" customHeight="1">
      <c r="B14" s="10" t="s">
        <v>13</v>
      </c>
      <c r="C14" s="11">
        <f>13+2+22</f>
        <v>37</v>
      </c>
      <c r="D14" s="11">
        <f>15+52+9+48</f>
        <v>124</v>
      </c>
      <c r="E14" s="11">
        <v>23</v>
      </c>
      <c r="F14" s="11"/>
      <c r="G14" s="11">
        <f>13+13+10</f>
        <v>36</v>
      </c>
      <c r="H14" s="11"/>
    </row>
    <row r="15" spans="2:8" ht="37.5" customHeight="1">
      <c r="B15" s="10" t="s">
        <v>14</v>
      </c>
      <c r="C15" s="11">
        <f>2+20</f>
        <v>22</v>
      </c>
      <c r="D15" s="11">
        <f>7+17+3+40</f>
        <v>67</v>
      </c>
      <c r="E15" s="11">
        <v>22</v>
      </c>
      <c r="F15" s="11"/>
      <c r="G15" s="11">
        <f>13+10+1</f>
        <v>24</v>
      </c>
      <c r="H15" s="11"/>
    </row>
    <row r="16" spans="2:8" ht="21.75" customHeight="1">
      <c r="B16" s="10" t="s">
        <v>15</v>
      </c>
      <c r="C16" s="11">
        <f>2+35</f>
        <v>37</v>
      </c>
      <c r="D16" s="11">
        <f>7+3+5+45</f>
        <v>60</v>
      </c>
      <c r="E16" s="11">
        <v>20</v>
      </c>
      <c r="F16" s="11"/>
      <c r="G16" s="11">
        <f>10+10+3</f>
        <v>23</v>
      </c>
      <c r="H16" s="11"/>
    </row>
    <row r="17" spans="2:8" ht="21.75" customHeight="1">
      <c r="B17" s="10" t="s">
        <v>16</v>
      </c>
      <c r="C17" s="11">
        <f>17+15+35</f>
        <v>67</v>
      </c>
      <c r="D17" s="11">
        <f>19+55+15+47</f>
        <v>136</v>
      </c>
      <c r="E17" s="11">
        <v>24</v>
      </c>
      <c r="F17" s="11"/>
      <c r="G17" s="11">
        <f>13+13+12</f>
        <v>38</v>
      </c>
      <c r="H17" s="11"/>
    </row>
    <row r="18" spans="2:8" ht="37.5" customHeight="1">
      <c r="B18" s="10" t="s">
        <v>17</v>
      </c>
      <c r="C18" s="11">
        <v>15</v>
      </c>
      <c r="D18" s="11">
        <f>1+14+2+30</f>
        <v>47</v>
      </c>
      <c r="E18" s="11">
        <v>22</v>
      </c>
      <c r="F18" s="11"/>
      <c r="G18" s="11">
        <f>0+13+4</f>
        <v>17</v>
      </c>
      <c r="H18" s="11"/>
    </row>
    <row r="19" spans="2:8" ht="21.75" customHeight="1">
      <c r="B19" s="10" t="s">
        <v>18</v>
      </c>
      <c r="C19" s="11">
        <f>4+34</f>
        <v>38</v>
      </c>
      <c r="D19" s="11">
        <f>2+9+3+48</f>
        <v>62</v>
      </c>
      <c r="E19" s="11">
        <v>25</v>
      </c>
      <c r="F19" s="11"/>
      <c r="G19" s="11">
        <f>5+8+1</f>
        <v>14</v>
      </c>
      <c r="H19" s="11"/>
    </row>
    <row r="20" spans="2:8" ht="37.5" customHeight="1">
      <c r="B20" s="10" t="s">
        <v>19</v>
      </c>
      <c r="C20" s="11">
        <f>0+1+15</f>
        <v>16</v>
      </c>
      <c r="D20" s="11">
        <f>3+4+2+32</f>
        <v>41</v>
      </c>
      <c r="E20" s="11">
        <v>21</v>
      </c>
      <c r="F20" s="11"/>
      <c r="G20" s="11">
        <f>0+11+9</f>
        <v>20</v>
      </c>
      <c r="H20" s="11"/>
    </row>
    <row r="21" s="5" customFormat="1" ht="21.75" customHeight="1">
      <c r="B21" s="8"/>
    </row>
    <row r="22" spans="2:8" ht="21.75" customHeight="1">
      <c r="B22" s="9" t="s">
        <v>20</v>
      </c>
      <c r="C22" s="9"/>
      <c r="D22" s="9"/>
      <c r="E22" s="9"/>
      <c r="F22" s="9"/>
      <c r="G22" s="9"/>
      <c r="H22" s="9"/>
    </row>
    <row r="23" s="5" customFormat="1" ht="21.75" customHeight="1">
      <c r="B23" s="8"/>
    </row>
    <row r="24" spans="2:8" ht="37.5" customHeight="1">
      <c r="B24" s="10" t="s">
        <v>21</v>
      </c>
      <c r="C24" s="11">
        <f>9+5+15</f>
        <v>29</v>
      </c>
      <c r="D24" s="11">
        <f>12+2+6+40</f>
        <v>60</v>
      </c>
      <c r="E24" s="11">
        <v>19</v>
      </c>
      <c r="F24" s="11"/>
      <c r="G24" s="11">
        <f>13+10+1</f>
        <v>24</v>
      </c>
      <c r="H24" s="11"/>
    </row>
    <row r="25" spans="2:8" ht="21.75" customHeight="1">
      <c r="B25" s="10" t="s">
        <v>22</v>
      </c>
      <c r="C25" s="11">
        <f>15+5+14</f>
        <v>34</v>
      </c>
      <c r="D25" s="11">
        <f>11+40+30</f>
        <v>81</v>
      </c>
      <c r="E25" s="11">
        <v>21</v>
      </c>
      <c r="F25" s="11"/>
      <c r="G25" s="11">
        <f>5+10+3</f>
        <v>18</v>
      </c>
      <c r="H25" s="11"/>
    </row>
    <row r="26" spans="2:8" ht="54" customHeight="1">
      <c r="B26" s="10" t="s">
        <v>23</v>
      </c>
      <c r="C26" s="11">
        <f>14+4+31</f>
        <v>49</v>
      </c>
      <c r="D26" s="11">
        <f>17+57+14+47</f>
        <v>135</v>
      </c>
      <c r="E26" s="11">
        <v>23</v>
      </c>
      <c r="F26" s="11"/>
      <c r="G26" s="11">
        <f>4+11+12</f>
        <v>27</v>
      </c>
      <c r="H26" s="11"/>
    </row>
    <row r="27" spans="2:8" ht="69.75" customHeight="1">
      <c r="B27" s="10" t="s">
        <v>24</v>
      </c>
      <c r="C27" s="11">
        <f>20+16+40</f>
        <v>76</v>
      </c>
      <c r="D27" s="11">
        <f>23+57+18+47</f>
        <v>145</v>
      </c>
      <c r="E27" s="11">
        <v>25</v>
      </c>
      <c r="F27" s="11"/>
      <c r="G27" s="11">
        <f>13+12+10</f>
        <v>35</v>
      </c>
      <c r="H27" s="11"/>
    </row>
    <row r="28" spans="2:8" ht="37.5" customHeight="1">
      <c r="B28" s="10" t="s">
        <v>25</v>
      </c>
      <c r="C28" s="11">
        <f>17+11+4</f>
        <v>32</v>
      </c>
      <c r="D28" s="11">
        <f>22+57+13+50</f>
        <v>142</v>
      </c>
      <c r="E28" s="11">
        <v>24</v>
      </c>
      <c r="F28" s="11"/>
      <c r="G28" s="11">
        <f>10+13+14</f>
        <v>37</v>
      </c>
      <c r="H28" s="11"/>
    </row>
    <row r="29" spans="2:8" ht="21.75" customHeight="1">
      <c r="B29" s="10" t="s">
        <v>26</v>
      </c>
      <c r="C29" s="11">
        <v>0</v>
      </c>
      <c r="D29" s="11">
        <v>0</v>
      </c>
      <c r="E29" s="11"/>
      <c r="F29" s="11"/>
      <c r="G29" s="11">
        <v>0</v>
      </c>
      <c r="H29" s="11"/>
    </row>
    <row r="30" s="5" customFormat="1" ht="21.75" customHeight="1">
      <c r="B30" s="8"/>
    </row>
    <row r="31" spans="2:8" ht="37.5" customHeight="1">
      <c r="B31" s="9" t="s">
        <v>27</v>
      </c>
      <c r="C31" s="9"/>
      <c r="D31" s="9"/>
      <c r="E31" s="9"/>
      <c r="F31" s="9"/>
      <c r="G31" s="9"/>
      <c r="H31" s="9"/>
    </row>
    <row r="32" s="5" customFormat="1" ht="21.75" customHeight="1">
      <c r="B32" s="8"/>
    </row>
    <row r="33" spans="2:8" ht="37.5" customHeight="1">
      <c r="B33" s="10" t="s">
        <v>28</v>
      </c>
      <c r="C33" s="11">
        <f>12+4+15</f>
        <v>31</v>
      </c>
      <c r="D33" s="11">
        <f>9+42+19</f>
        <v>70</v>
      </c>
      <c r="E33" s="11">
        <v>10</v>
      </c>
      <c r="F33" s="11"/>
      <c r="G33" s="11">
        <f>13+3+7</f>
        <v>23</v>
      </c>
      <c r="H33" s="11"/>
    </row>
    <row r="34" spans="2:8" ht="54" customHeight="1">
      <c r="B34" s="10" t="s">
        <v>29</v>
      </c>
      <c r="C34" s="11">
        <f>20+17+8</f>
        <v>45</v>
      </c>
      <c r="D34" s="11">
        <f>13+51+13+29</f>
        <v>106</v>
      </c>
      <c r="E34" s="11">
        <v>12</v>
      </c>
      <c r="F34" s="11"/>
      <c r="G34" s="11">
        <f>10+12+11</f>
        <v>33</v>
      </c>
      <c r="H34" s="11"/>
    </row>
    <row r="35" spans="2:8" ht="21.75" customHeight="1">
      <c r="B35" s="10" t="s">
        <v>30</v>
      </c>
      <c r="C35" s="11">
        <f>13+7</f>
        <v>20</v>
      </c>
      <c r="D35" s="11">
        <f>0+9+2+12</f>
        <v>23</v>
      </c>
      <c r="E35" s="11">
        <v>4</v>
      </c>
      <c r="F35" s="11"/>
      <c r="G35" s="11">
        <v>0</v>
      </c>
      <c r="H35" s="11"/>
    </row>
    <row r="36" spans="2:8" ht="69.75" customHeight="1">
      <c r="B36" s="10" t="s">
        <v>31</v>
      </c>
      <c r="C36" s="11">
        <f>14+12+40</f>
        <v>66</v>
      </c>
      <c r="D36" s="11">
        <f>20+54+11+47</f>
        <v>132</v>
      </c>
      <c r="E36" s="11">
        <v>25</v>
      </c>
      <c r="F36" s="11"/>
      <c r="G36" s="11">
        <f>13+13+11</f>
        <v>37</v>
      </c>
      <c r="H36" s="11"/>
    </row>
    <row r="37" spans="2:8" ht="37.5" customHeight="1">
      <c r="B37" s="10" t="s">
        <v>25</v>
      </c>
      <c r="C37" s="11">
        <f>18+7+40</f>
        <v>65</v>
      </c>
      <c r="D37" s="11">
        <f>22+57+6+50</f>
        <v>135</v>
      </c>
      <c r="E37" s="11">
        <v>24</v>
      </c>
      <c r="F37" s="11"/>
      <c r="G37" s="11">
        <f>4+13+12</f>
        <v>29</v>
      </c>
      <c r="H37" s="11"/>
    </row>
    <row r="38" spans="2:8" ht="21.75" customHeight="1">
      <c r="B38" s="10" t="s">
        <v>26</v>
      </c>
      <c r="C38" s="11">
        <v>4</v>
      </c>
      <c r="D38" s="11">
        <v>0</v>
      </c>
      <c r="E38" s="11"/>
      <c r="F38" s="11"/>
      <c r="G38" s="11">
        <v>0</v>
      </c>
      <c r="H38" s="11"/>
    </row>
    <row r="39" spans="2:8" ht="21.75" customHeight="1">
      <c r="B39" s="10" t="s">
        <v>32</v>
      </c>
      <c r="C39" s="11">
        <v>0</v>
      </c>
      <c r="D39" s="11">
        <v>0</v>
      </c>
      <c r="E39" s="11"/>
      <c r="F39" s="11"/>
      <c r="G39" s="11">
        <v>0</v>
      </c>
      <c r="H39" s="11"/>
    </row>
    <row r="40" s="5" customFormat="1" ht="21.75" customHeight="1">
      <c r="B40" s="8"/>
    </row>
    <row r="41" spans="2:8" ht="21.75" customHeight="1">
      <c r="B41" s="9" t="s">
        <v>33</v>
      </c>
      <c r="C41" s="9"/>
      <c r="D41" s="9"/>
      <c r="E41" s="9"/>
      <c r="F41" s="9"/>
      <c r="G41" s="9"/>
      <c r="H41" s="9"/>
    </row>
    <row r="42" s="5" customFormat="1" ht="21.75" customHeight="1">
      <c r="B42" s="8"/>
    </row>
    <row r="43" spans="2:8" ht="37.5" customHeight="1">
      <c r="B43" s="10" t="s">
        <v>21</v>
      </c>
      <c r="C43" s="11">
        <f>10+3+15</f>
        <v>28</v>
      </c>
      <c r="D43" s="11">
        <f>8+7+2+40</f>
        <v>57</v>
      </c>
      <c r="E43" s="11">
        <v>19</v>
      </c>
      <c r="F43" s="11"/>
      <c r="G43" s="11">
        <f>6+1</f>
        <v>7</v>
      </c>
      <c r="H43" s="11"/>
    </row>
    <row r="44" spans="2:8" ht="54" customHeight="1">
      <c r="B44" s="10" t="s">
        <v>34</v>
      </c>
      <c r="C44" s="11">
        <f>26+4+22</f>
        <v>52</v>
      </c>
      <c r="D44" s="11">
        <f>24+51+13+43</f>
        <v>131</v>
      </c>
      <c r="E44" s="11">
        <v>22</v>
      </c>
      <c r="F44" s="11"/>
      <c r="G44" s="11">
        <f>13+13+15</f>
        <v>41</v>
      </c>
      <c r="H44" s="11"/>
    </row>
    <row r="45" spans="2:8" ht="37.5" customHeight="1">
      <c r="B45" s="10" t="s">
        <v>35</v>
      </c>
      <c r="C45" s="11">
        <f>26+13+37</f>
        <v>76</v>
      </c>
      <c r="D45" s="11">
        <f>24+55+17+50</f>
        <v>146</v>
      </c>
      <c r="E45" s="11">
        <v>24</v>
      </c>
      <c r="F45" s="11"/>
      <c r="G45" s="11">
        <f>13+13+10</f>
        <v>36</v>
      </c>
      <c r="H45" s="11"/>
    </row>
    <row r="46" spans="2:8" ht="69.75" customHeight="1">
      <c r="B46" s="10" t="s">
        <v>36</v>
      </c>
      <c r="C46" s="11">
        <f>22+19+40</f>
        <v>81</v>
      </c>
      <c r="D46" s="11">
        <f>17+49+12+47</f>
        <v>125</v>
      </c>
      <c r="E46" s="11">
        <v>25</v>
      </c>
      <c r="F46" s="11"/>
      <c r="G46" s="11">
        <f>13+13+8</f>
        <v>34</v>
      </c>
      <c r="H46" s="11"/>
    </row>
    <row r="47" spans="2:8" ht="21.75" customHeight="1">
      <c r="B47" s="10" t="s">
        <v>37</v>
      </c>
      <c r="C47" s="11">
        <v>0</v>
      </c>
      <c r="D47" s="11">
        <v>0</v>
      </c>
      <c r="E47" s="11">
        <v>0</v>
      </c>
      <c r="F47" s="11"/>
      <c r="G47" s="11">
        <v>0</v>
      </c>
      <c r="H47" s="11"/>
    </row>
    <row r="48" s="5" customFormat="1" ht="21.75" customHeight="1">
      <c r="B48" s="8"/>
    </row>
    <row r="49" spans="2:8" ht="21.75" customHeight="1">
      <c r="B49" s="9" t="s">
        <v>38</v>
      </c>
      <c r="C49" s="9"/>
      <c r="D49" s="9"/>
      <c r="E49" s="9"/>
      <c r="F49" s="9"/>
      <c r="G49" s="9"/>
      <c r="H49" s="9"/>
    </row>
    <row r="50" s="5" customFormat="1" ht="21.75" customHeight="1">
      <c r="B50" s="8"/>
    </row>
    <row r="51" spans="2:8" ht="37.5" customHeight="1">
      <c r="B51" s="10" t="s">
        <v>39</v>
      </c>
      <c r="C51" s="11">
        <f>14+18+28</f>
        <v>60</v>
      </c>
      <c r="D51" s="11">
        <f>5+4+4+30</f>
        <v>43</v>
      </c>
      <c r="E51" s="11">
        <v>10</v>
      </c>
      <c r="F51" s="11"/>
      <c r="G51" s="11">
        <f>0+3</f>
        <v>3</v>
      </c>
      <c r="H51" s="11"/>
    </row>
    <row r="52" spans="2:8" ht="21.75" customHeight="1">
      <c r="B52" s="10" t="s">
        <v>40</v>
      </c>
      <c r="C52" s="11">
        <f>29+20+5</f>
        <v>54</v>
      </c>
      <c r="D52" s="11">
        <f>30+50+15+18</f>
        <v>113</v>
      </c>
      <c r="E52" s="11">
        <v>13</v>
      </c>
      <c r="F52" s="11"/>
      <c r="G52" s="11">
        <f>13+13+15</f>
        <v>41</v>
      </c>
      <c r="H52" s="11"/>
    </row>
    <row r="53" spans="2:8" ht="37.5" customHeight="1">
      <c r="B53" s="10" t="s">
        <v>41</v>
      </c>
      <c r="C53" s="11">
        <f>3+6+5</f>
        <v>14</v>
      </c>
      <c r="D53" s="11">
        <f>10+22+13</f>
        <v>45</v>
      </c>
      <c r="E53" s="11">
        <v>10</v>
      </c>
      <c r="F53" s="11"/>
      <c r="G53" s="11">
        <f>0+4+1</f>
        <v>5</v>
      </c>
      <c r="H53" s="11"/>
    </row>
    <row r="54" spans="2:8" ht="21.75" customHeight="1">
      <c r="B54" s="10" t="s">
        <v>42</v>
      </c>
      <c r="C54" s="11">
        <f>8+3+10</f>
        <v>21</v>
      </c>
      <c r="D54" s="11">
        <f>11+17+2+21</f>
        <v>51</v>
      </c>
      <c r="E54" s="11">
        <v>19</v>
      </c>
      <c r="F54" s="11"/>
      <c r="G54" s="11">
        <f>0+6</f>
        <v>6</v>
      </c>
      <c r="H54" s="11"/>
    </row>
    <row r="55" spans="2:8" ht="37.5" customHeight="1">
      <c r="B55" s="10" t="s">
        <v>43</v>
      </c>
      <c r="C55" s="11">
        <f>24+1+12</f>
        <v>37</v>
      </c>
      <c r="D55" s="11">
        <f>18+39+17+21</f>
        <v>95</v>
      </c>
      <c r="E55" s="11">
        <v>12</v>
      </c>
      <c r="F55" s="11"/>
      <c r="G55" s="11">
        <f>13+7+10</f>
        <v>30</v>
      </c>
      <c r="H55" s="11"/>
    </row>
    <row r="56" spans="2:8" ht="21.75" customHeight="1">
      <c r="B56" s="10" t="s">
        <v>44</v>
      </c>
      <c r="C56" s="11">
        <f>18+25</f>
        <v>43</v>
      </c>
      <c r="D56" s="11">
        <f>3+4+2+25</f>
        <v>34</v>
      </c>
      <c r="E56" s="11">
        <v>17</v>
      </c>
      <c r="F56" s="11"/>
      <c r="G56" s="11">
        <f>2+1</f>
        <v>3</v>
      </c>
      <c r="H56" s="11"/>
    </row>
    <row r="57" spans="2:8" ht="37.5" customHeight="1">
      <c r="B57" s="10" t="s">
        <v>45</v>
      </c>
      <c r="C57" s="11">
        <v>0</v>
      </c>
      <c r="D57" s="11">
        <v>0</v>
      </c>
      <c r="E57" s="11">
        <v>0</v>
      </c>
      <c r="F57" s="11"/>
      <c r="G57" s="11">
        <v>0</v>
      </c>
      <c r="H57" s="11"/>
    </row>
    <row r="58" s="5" customFormat="1" ht="21.75" customHeight="1">
      <c r="B58" s="8"/>
    </row>
    <row r="59" spans="2:8" ht="37.5" customHeight="1">
      <c r="B59" s="9" t="s">
        <v>46</v>
      </c>
      <c r="C59" s="9"/>
      <c r="D59" s="9"/>
      <c r="E59" s="9"/>
      <c r="F59" s="9"/>
      <c r="G59" s="9"/>
      <c r="H59" s="9"/>
    </row>
    <row r="60" s="5" customFormat="1" ht="21.75" customHeight="1">
      <c r="B60" s="8"/>
    </row>
    <row r="61" spans="2:8" ht="21.75" customHeight="1">
      <c r="B61" s="10" t="s">
        <v>47</v>
      </c>
      <c r="C61" s="11">
        <f>20+40</f>
        <v>60</v>
      </c>
      <c r="D61" s="11">
        <f>36+48+15+50</f>
        <v>149</v>
      </c>
      <c r="E61" s="11">
        <v>25</v>
      </c>
      <c r="F61" s="11"/>
      <c r="G61" s="11">
        <f>13+13+14</f>
        <v>40</v>
      </c>
      <c r="H61" s="11"/>
    </row>
    <row r="62" spans="2:8" ht="21.75" customHeight="1">
      <c r="B62" s="10" t="s">
        <v>48</v>
      </c>
      <c r="C62" s="11">
        <v>0</v>
      </c>
      <c r="D62" s="11">
        <f>1+9+4</f>
        <v>14</v>
      </c>
      <c r="E62" s="11">
        <v>0</v>
      </c>
      <c r="F62" s="11"/>
      <c r="G62" s="11">
        <f>0+1</f>
        <v>1</v>
      </c>
      <c r="H62" s="11"/>
    </row>
    <row r="63" s="5" customFormat="1" ht="21.75" customHeight="1">
      <c r="B63" s="8"/>
    </row>
    <row r="64" spans="2:8" ht="21.75" customHeight="1">
      <c r="B64" s="9" t="s">
        <v>49</v>
      </c>
      <c r="C64" s="9"/>
      <c r="D64" s="9"/>
      <c r="E64" s="9"/>
      <c r="F64" s="9"/>
      <c r="G64" s="9"/>
      <c r="H64" s="9"/>
    </row>
    <row r="65" s="5" customFormat="1" ht="21.75" customHeight="1">
      <c r="B65" s="8"/>
    </row>
    <row r="66" spans="2:8" ht="37.5" customHeight="1">
      <c r="B66" s="10" t="s">
        <v>50</v>
      </c>
      <c r="C66" s="11">
        <f>18+40</f>
        <v>58</v>
      </c>
      <c r="D66" s="11">
        <f>13+10+7+50</f>
        <v>80</v>
      </c>
      <c r="E66" s="11">
        <v>25</v>
      </c>
      <c r="F66" s="11"/>
      <c r="G66" s="11">
        <f>2+3</f>
        <v>5</v>
      </c>
      <c r="H66" s="11"/>
    </row>
    <row r="67" spans="2:8" ht="69.75" customHeight="1">
      <c r="B67" s="10" t="s">
        <v>51</v>
      </c>
      <c r="C67" s="11">
        <f>21+40</f>
        <v>61</v>
      </c>
      <c r="D67" s="11">
        <f>8+14+5+50</f>
        <v>77</v>
      </c>
      <c r="E67" s="11">
        <v>25</v>
      </c>
      <c r="F67" s="11"/>
      <c r="G67" s="11">
        <f>6+13+9</f>
        <v>28</v>
      </c>
      <c r="H67" s="11"/>
    </row>
    <row r="68" spans="2:8" ht="21.75" customHeight="1">
      <c r="B68" s="10" t="s">
        <v>52</v>
      </c>
      <c r="C68" s="11">
        <v>0</v>
      </c>
      <c r="D68" s="11">
        <f>4+30+5</f>
        <v>39</v>
      </c>
      <c r="E68" s="11"/>
      <c r="F68" s="11"/>
      <c r="G68" s="11">
        <f>3+4</f>
        <v>7</v>
      </c>
      <c r="H68" s="11"/>
    </row>
    <row r="69" spans="2:8" ht="21.75" customHeight="1">
      <c r="B69" s="10" t="s">
        <v>53</v>
      </c>
      <c r="C69" s="11">
        <v>0</v>
      </c>
      <c r="D69" s="11">
        <f>5+3+2</f>
        <v>10</v>
      </c>
      <c r="E69" s="11"/>
      <c r="F69" s="11"/>
      <c r="G69" s="11">
        <v>2</v>
      </c>
      <c r="H69" s="11"/>
    </row>
    <row r="70" s="5" customFormat="1" ht="21.75" customHeight="1">
      <c r="B70" s="8"/>
    </row>
    <row r="71" spans="2:8" ht="37.5" customHeight="1">
      <c r="B71" s="9" t="s">
        <v>54</v>
      </c>
      <c r="C71" s="9"/>
      <c r="D71" s="9"/>
      <c r="E71" s="9"/>
      <c r="F71" s="9"/>
      <c r="G71" s="9"/>
      <c r="H71" s="9"/>
    </row>
    <row r="72" s="5" customFormat="1" ht="21.75" customHeight="1">
      <c r="B72" s="8"/>
    </row>
    <row r="73" spans="2:8" ht="54" customHeight="1">
      <c r="B73" s="10" t="s">
        <v>55</v>
      </c>
      <c r="C73" s="11">
        <v>5</v>
      </c>
      <c r="D73" s="11">
        <f>6+4+5+47</f>
        <v>62</v>
      </c>
      <c r="E73" s="11">
        <v>0</v>
      </c>
      <c r="F73" s="11"/>
      <c r="G73" s="11">
        <f>4+6+5</f>
        <v>15</v>
      </c>
      <c r="H73" s="11"/>
    </row>
    <row r="74" spans="2:8" ht="37.5" customHeight="1">
      <c r="B74" s="10" t="s">
        <v>56</v>
      </c>
      <c r="C74" s="11">
        <f>5+14</f>
        <v>19</v>
      </c>
      <c r="D74" s="11">
        <f>8+29+2+50</f>
        <v>89</v>
      </c>
      <c r="E74" s="11">
        <v>18</v>
      </c>
      <c r="F74" s="11"/>
      <c r="G74" s="11">
        <f>0+12</f>
        <v>12</v>
      </c>
      <c r="H74" s="11"/>
    </row>
    <row r="75" spans="2:8" ht="37.5" customHeight="1">
      <c r="B75" s="10" t="s">
        <v>57</v>
      </c>
      <c r="C75" s="11">
        <f>20+40</f>
        <v>60</v>
      </c>
      <c r="D75" s="11">
        <f>15+43+6+50</f>
        <v>114</v>
      </c>
      <c r="E75" s="11">
        <v>25</v>
      </c>
      <c r="F75" s="11"/>
      <c r="G75" s="11">
        <f>13+13+8</f>
        <v>34</v>
      </c>
      <c r="H75" s="11"/>
    </row>
    <row r="76" spans="2:8" ht="54" customHeight="1">
      <c r="B76" s="10" t="s">
        <v>58</v>
      </c>
      <c r="C76" s="11">
        <f>18+36</f>
        <v>54</v>
      </c>
      <c r="D76" s="11">
        <f>16+50+8+50</f>
        <v>124</v>
      </c>
      <c r="E76" s="11">
        <v>22</v>
      </c>
      <c r="F76" s="11"/>
      <c r="G76" s="11">
        <f>13+13+13</f>
        <v>39</v>
      </c>
      <c r="H76" s="11"/>
    </row>
    <row r="77" spans="2:8" ht="37.5" customHeight="1">
      <c r="B77" s="10" t="s">
        <v>59</v>
      </c>
      <c r="C77" s="11">
        <f>12+40</f>
        <v>52</v>
      </c>
      <c r="D77" s="11">
        <f>9+17+3+50</f>
        <v>79</v>
      </c>
      <c r="E77" s="11">
        <v>25</v>
      </c>
      <c r="F77" s="11"/>
      <c r="G77" s="11">
        <f>10+13+7</f>
        <v>30</v>
      </c>
      <c r="H77" s="11"/>
    </row>
    <row r="78" spans="2:8" ht="37.5" customHeight="1">
      <c r="B78" s="10" t="s">
        <v>60</v>
      </c>
      <c r="C78" s="11">
        <v>0</v>
      </c>
      <c r="D78" s="11">
        <v>0</v>
      </c>
      <c r="E78" s="11">
        <v>0</v>
      </c>
      <c r="F78" s="11"/>
      <c r="G78" s="11">
        <v>0</v>
      </c>
      <c r="H78" s="11"/>
    </row>
    <row r="79" spans="2:8" ht="21.75" customHeight="1">
      <c r="B79" s="10" t="s">
        <v>61</v>
      </c>
      <c r="C79" s="11">
        <v>0</v>
      </c>
      <c r="D79" s="11">
        <f>3+3</f>
        <v>6</v>
      </c>
      <c r="E79" s="11">
        <v>0</v>
      </c>
      <c r="F79" s="11"/>
      <c r="G79" s="11">
        <v>0</v>
      </c>
      <c r="H79" s="11"/>
    </row>
    <row r="80" s="5" customFormat="1" ht="21.75" customHeight="1">
      <c r="B80" s="8"/>
    </row>
    <row r="81" spans="2:8" ht="37.5" customHeight="1">
      <c r="B81" s="9" t="s">
        <v>62</v>
      </c>
      <c r="C81" s="9"/>
      <c r="D81" s="9"/>
      <c r="E81" s="9"/>
      <c r="F81" s="9"/>
      <c r="G81" s="9"/>
      <c r="H81" s="9"/>
    </row>
    <row r="82" s="5" customFormat="1" ht="21.75" customHeight="1">
      <c r="B82" s="8"/>
    </row>
    <row r="83" spans="2:8" ht="21.75" customHeight="1">
      <c r="B83" s="10" t="s">
        <v>63</v>
      </c>
      <c r="C83" s="11">
        <v>5</v>
      </c>
      <c r="D83" s="11">
        <f>2+2+4</f>
        <v>8</v>
      </c>
      <c r="E83" s="11">
        <v>0</v>
      </c>
      <c r="F83" s="11"/>
      <c r="G83" s="11">
        <f>2+1</f>
        <v>3</v>
      </c>
      <c r="H83" s="11"/>
    </row>
    <row r="84" spans="2:8" ht="21.75" customHeight="1">
      <c r="B84" s="10" t="s">
        <v>64</v>
      </c>
      <c r="C84" s="11">
        <f>8+30</f>
        <v>38</v>
      </c>
      <c r="D84" s="11">
        <f>16+51+9+30</f>
        <v>106</v>
      </c>
      <c r="E84" s="11">
        <v>23</v>
      </c>
      <c r="F84" s="11"/>
      <c r="G84" s="11">
        <f>9+13+5</f>
        <v>27</v>
      </c>
      <c r="H84" s="11"/>
    </row>
    <row r="85" spans="2:8" ht="21.75" customHeight="1">
      <c r="B85" s="10" t="s">
        <v>65</v>
      </c>
      <c r="C85" s="11">
        <v>2</v>
      </c>
      <c r="D85" s="11">
        <f>7+17+1</f>
        <v>25</v>
      </c>
      <c r="E85" s="11">
        <v>0</v>
      </c>
      <c r="F85" s="11"/>
      <c r="G85" s="11">
        <f>0+2</f>
        <v>2</v>
      </c>
      <c r="H85" s="11"/>
    </row>
    <row r="86" spans="2:8" ht="69.75" customHeight="1">
      <c r="B86" s="10" t="s">
        <v>66</v>
      </c>
      <c r="C86" s="11">
        <f>6+10</f>
        <v>16</v>
      </c>
      <c r="D86" s="11">
        <f>7+4+1+20</f>
        <v>32</v>
      </c>
      <c r="E86" s="11">
        <v>2</v>
      </c>
      <c r="F86" s="11"/>
      <c r="G86" s="11">
        <f>0+6</f>
        <v>6</v>
      </c>
      <c r="H86" s="11"/>
    </row>
    <row r="87" spans="2:8" ht="69.75" customHeight="1">
      <c r="B87" s="10" t="s">
        <v>67</v>
      </c>
      <c r="C87" s="11">
        <v>0</v>
      </c>
      <c r="D87" s="11">
        <v>0</v>
      </c>
      <c r="E87" s="11">
        <v>0</v>
      </c>
      <c r="F87" s="11"/>
      <c r="G87" s="11">
        <v>2</v>
      </c>
      <c r="H87" s="11"/>
    </row>
    <row r="88" spans="2:8" ht="54" customHeight="1">
      <c r="B88" s="10" t="s">
        <v>68</v>
      </c>
      <c r="C88" s="11">
        <v>0</v>
      </c>
      <c r="D88" s="11">
        <v>0</v>
      </c>
      <c r="E88" s="11">
        <v>0</v>
      </c>
      <c r="F88" s="11"/>
      <c r="G88" s="11">
        <v>0</v>
      </c>
      <c r="H88" s="11"/>
    </row>
    <row r="89" spans="2:8" ht="21.75" customHeight="1">
      <c r="B89" s="10" t="s">
        <v>61</v>
      </c>
      <c r="C89" s="11">
        <v>11</v>
      </c>
      <c r="D89" s="11">
        <f>5+3+2</f>
        <v>10</v>
      </c>
      <c r="E89" s="11">
        <v>0</v>
      </c>
      <c r="F89" s="11"/>
      <c r="G89" s="11">
        <f>0+1</f>
        <v>1</v>
      </c>
      <c r="H89" s="11"/>
    </row>
    <row r="90" ht="21.75" customHeight="1">
      <c r="B90" s="12"/>
    </row>
    <row r="91" ht="21.75" customHeight="1">
      <c r="B91" s="12"/>
    </row>
    <row r="92" ht="21.75" customHeight="1">
      <c r="B92" s="12"/>
    </row>
    <row r="93" ht="21.75" customHeight="1">
      <c r="B93" s="12"/>
    </row>
    <row r="94" ht="21.75" customHeight="1">
      <c r="B94" s="12"/>
    </row>
    <row r="95" ht="21.75" customHeight="1">
      <c r="B95" s="12"/>
    </row>
    <row r="96" ht="21.75" customHeight="1">
      <c r="B96" s="12"/>
    </row>
    <row r="97" ht="21.75" customHeight="1">
      <c r="B97" s="12"/>
    </row>
    <row r="98" ht="21.75" customHeight="1">
      <c r="B98" s="12"/>
    </row>
    <row r="99" ht="21.75" customHeight="1">
      <c r="B99" s="12"/>
    </row>
    <row r="100" ht="21.75" customHeight="1">
      <c r="B100" s="12"/>
    </row>
    <row r="101" ht="21.75" customHeight="1">
      <c r="B101" s="12"/>
    </row>
    <row r="102" ht="21.75" customHeight="1">
      <c r="B102" s="12"/>
    </row>
    <row r="103" ht="21.75" customHeight="1">
      <c r="B103" s="12"/>
    </row>
    <row r="104" ht="21.75" customHeight="1">
      <c r="B104" s="12"/>
    </row>
    <row r="105" ht="21.75" customHeight="1">
      <c r="B105" s="12"/>
    </row>
    <row r="106" ht="21.75" customHeight="1">
      <c r="B106" s="12"/>
    </row>
    <row r="107" ht="21.75" customHeight="1">
      <c r="B107" s="12"/>
    </row>
    <row r="108" ht="21.75" customHeight="1">
      <c r="B108" s="12"/>
    </row>
    <row r="109" ht="21.75" customHeight="1">
      <c r="B109" s="12"/>
    </row>
    <row r="110" ht="21.75" customHeight="1">
      <c r="B110" s="12"/>
    </row>
    <row r="111" ht="21.75" customHeight="1">
      <c r="B111" s="12"/>
    </row>
  </sheetData>
  <sheetProtection selectLockedCells="1" selectUnlockedCells="1"/>
  <mergeCells count="11">
    <mergeCell ref="B2:H2"/>
    <mergeCell ref="C4:E4"/>
    <mergeCell ref="B9:H9"/>
    <mergeCell ref="B22:H22"/>
    <mergeCell ref="B31:H31"/>
    <mergeCell ref="B41:H41"/>
    <mergeCell ref="B49:H49"/>
    <mergeCell ref="B59:H59"/>
    <mergeCell ref="B64:H64"/>
    <mergeCell ref="B71:H71"/>
    <mergeCell ref="B81:H8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учителя</dc:creator>
  <cp:keywords/>
  <dc:description/>
  <cp:lastModifiedBy>Владимир Захаров</cp:lastModifiedBy>
  <dcterms:created xsi:type="dcterms:W3CDTF">2019-04-16T08:16:20Z</dcterms:created>
  <dcterms:modified xsi:type="dcterms:W3CDTF">2019-06-18T13:35:30Z</dcterms:modified>
  <cp:category/>
  <cp:version/>
  <cp:contentType/>
  <cp:contentStatus/>
  <cp:revision>5</cp:revision>
</cp:coreProperties>
</file>